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rcrai\Documents\school\APES\labs\"/>
    </mc:Choice>
  </mc:AlternateContent>
  <xr:revisionPtr revIDLastSave="0" documentId="8_{30847D7B-B97D-4CC3-A6AA-D2790DFEE356}" xr6:coauthVersionLast="45" xr6:coauthVersionMax="45" xr10:uidLastSave="{00000000-0000-0000-0000-000000000000}"/>
  <bookViews>
    <workbookView xWindow="10380" yWindow="0" windowWidth="10320" windowHeight="10920" xr2:uid="{00000000-000D-0000-FFFF-FFFF00000000}"/>
  </bookViews>
  <sheets>
    <sheet name="Sheet2" sheetId="2" r:id="rId1"/>
    <sheet name="Sheet3" sheetId="3" r:id="rId2"/>
  </sheets>
  <calcPr calcId="181029" iterate="1" iterateCount="1"/>
</workbook>
</file>

<file path=xl/calcChain.xml><?xml version="1.0" encoding="utf-8"?>
<calcChain xmlns="http://schemas.openxmlformats.org/spreadsheetml/2006/main">
  <c r="M19" i="2" l="1"/>
  <c r="J19" i="2"/>
  <c r="G19" i="2"/>
  <c r="D19" i="2"/>
  <c r="C101" i="2"/>
  <c r="D85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79" i="2"/>
  <c r="C44" i="2"/>
  <c r="M86" i="2"/>
  <c r="M87" i="2"/>
  <c r="M88" i="2"/>
  <c r="C108" i="2" s="1"/>
  <c r="M89" i="2"/>
  <c r="M90" i="2"/>
  <c r="M91" i="2"/>
  <c r="M92" i="2"/>
  <c r="M93" i="2"/>
  <c r="M94" i="2"/>
  <c r="C113" i="2" s="1"/>
  <c r="J86" i="2"/>
  <c r="J87" i="2"/>
  <c r="J88" i="2"/>
  <c r="C107" i="2" s="1"/>
  <c r="J89" i="2"/>
  <c r="C110" i="2" s="1"/>
  <c r="J90" i="2"/>
  <c r="J91" i="2"/>
  <c r="J92" i="2"/>
  <c r="J93" i="2"/>
  <c r="J94" i="2"/>
  <c r="M85" i="2"/>
  <c r="J85" i="2"/>
  <c r="G86" i="2"/>
  <c r="G87" i="2"/>
  <c r="C104" i="2" s="1"/>
  <c r="G88" i="2"/>
  <c r="G89" i="2"/>
  <c r="G90" i="2"/>
  <c r="G91" i="2"/>
  <c r="G92" i="2"/>
  <c r="G93" i="2"/>
  <c r="G94" i="2"/>
  <c r="G85" i="2"/>
  <c r="D86" i="2"/>
  <c r="D87" i="2"/>
  <c r="D88" i="2"/>
  <c r="D89" i="2"/>
  <c r="D90" i="2"/>
  <c r="D91" i="2"/>
  <c r="D92" i="2"/>
  <c r="C111" i="2" s="1"/>
  <c r="D93" i="2"/>
  <c r="D94" i="2"/>
  <c r="C42" i="2"/>
  <c r="C45" i="2"/>
  <c r="C46" i="2"/>
  <c r="C47" i="2"/>
  <c r="C48" i="2"/>
  <c r="C49" i="2"/>
  <c r="C50" i="2"/>
  <c r="C51" i="2"/>
  <c r="C52" i="2"/>
  <c r="C53" i="2"/>
  <c r="C54" i="2"/>
  <c r="C55" i="2"/>
  <c r="C56" i="2"/>
  <c r="C197" i="2" l="1"/>
  <c r="C210" i="2" s="1"/>
  <c r="C212" i="2"/>
  <c r="C62" i="2"/>
  <c r="C203" i="2"/>
  <c r="C209" i="2"/>
  <c r="C205" i="2"/>
  <c r="C103" i="2"/>
  <c r="C112" i="2"/>
  <c r="C105" i="2"/>
  <c r="C106" i="2"/>
  <c r="C109" i="2"/>
  <c r="C102" i="2"/>
  <c r="D20" i="2" l="1"/>
  <c r="D21" i="2" s="1"/>
  <c r="D22" i="2" s="1"/>
  <c r="C200" i="2"/>
  <c r="C211" i="2"/>
  <c r="C204" i="2"/>
  <c r="C202" i="2"/>
  <c r="C201" i="2"/>
  <c r="C207" i="2"/>
  <c r="C208" i="2"/>
  <c r="C206" i="2"/>
  <c r="C64" i="2" l="1"/>
  <c r="C76" i="2"/>
  <c r="C132" i="2" s="1"/>
  <c r="C67" i="2"/>
  <c r="C123" i="2" s="1"/>
  <c r="C74" i="2"/>
  <c r="C130" i="2" s="1"/>
  <c r="C70" i="2"/>
  <c r="C68" i="2"/>
  <c r="C124" i="2" s="1"/>
  <c r="C66" i="2"/>
  <c r="C122" i="2" s="1"/>
  <c r="C69" i="2"/>
  <c r="C125" i="2" s="1"/>
  <c r="C75" i="2"/>
  <c r="C73" i="2"/>
  <c r="C129" i="2" s="1"/>
  <c r="C72" i="2"/>
  <c r="C128" i="2" s="1"/>
  <c r="C65" i="2"/>
  <c r="C121" i="2" s="1"/>
  <c r="C71" i="2"/>
  <c r="C126" i="2"/>
  <c r="C120" i="2"/>
  <c r="C127" i="2"/>
  <c r="C131" i="2"/>
  <c r="C138" i="2" l="1"/>
  <c r="C153" i="2" s="1"/>
  <c r="C231" i="2" s="1"/>
  <c r="C145" i="2" l="1"/>
  <c r="C223" i="2" s="1"/>
  <c r="C142" i="2"/>
  <c r="C220" i="2" s="1"/>
  <c r="C144" i="2"/>
  <c r="C222" i="2" s="1"/>
  <c r="C151" i="2"/>
  <c r="C229" i="2" s="1"/>
  <c r="C141" i="2"/>
  <c r="C219" i="2" s="1"/>
  <c r="C146" i="2"/>
  <c r="C224" i="2" s="1"/>
  <c r="C148" i="2"/>
  <c r="C226" i="2" s="1"/>
  <c r="C149" i="2"/>
  <c r="C227" i="2" s="1"/>
  <c r="C143" i="2"/>
  <c r="C221" i="2" s="1"/>
  <c r="C147" i="2"/>
  <c r="C225" i="2" s="1"/>
  <c r="C150" i="2"/>
  <c r="C228" i="2" s="1"/>
  <c r="C152" i="2"/>
  <c r="C230" i="2" s="1"/>
</calcChain>
</file>

<file path=xl/sharedStrings.xml><?xml version="1.0" encoding="utf-8"?>
<sst xmlns="http://schemas.openxmlformats.org/spreadsheetml/2006/main" count="255" uniqueCount="41">
  <si>
    <t>species</t>
  </si>
  <si>
    <t>Point</t>
  </si>
  <si>
    <t>sum</t>
  </si>
  <si>
    <t>BA</t>
  </si>
  <si>
    <t>step 4: trees/species</t>
  </si>
  <si>
    <t>Canopy</t>
  </si>
  <si>
    <t>Pisonia</t>
  </si>
  <si>
    <t>Albizia</t>
  </si>
  <si>
    <t>Guamia</t>
  </si>
  <si>
    <t>Premna</t>
  </si>
  <si>
    <t>Erythrina</t>
  </si>
  <si>
    <t>Papaya</t>
  </si>
  <si>
    <t>Ochrosia</t>
  </si>
  <si>
    <t>Leucaena</t>
  </si>
  <si>
    <t>Neisosperma</t>
  </si>
  <si>
    <t>Ficus p</t>
  </si>
  <si>
    <t>Acacia</t>
  </si>
  <si>
    <t>Pouteria</t>
  </si>
  <si>
    <t>Psycotria m</t>
  </si>
  <si>
    <t>Psychotria m</t>
  </si>
  <si>
    <t>step 5: relative density- RD</t>
  </si>
  <si>
    <r>
      <t>step 7: basal area- BA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</si>
  <si>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step 12: total frequency- TF</t>
  </si>
  <si>
    <t>step 13: absolute frequency- AF</t>
  </si>
  <si>
    <t>step 14: frequency sum- FS</t>
  </si>
  <si>
    <t>step 15: relative frequency- RF</t>
  </si>
  <si>
    <t>step 8: average basal area- ABA</t>
  </si>
  <si>
    <t>step 9: absolute dominance- ADO</t>
  </si>
  <si>
    <t>step 10: dominance sum- DS</t>
  </si>
  <si>
    <t>step 16: importance value- IV</t>
  </si>
  <si>
    <t>distance (cm)</t>
  </si>
  <si>
    <t>diameter (cm)</t>
  </si>
  <si>
    <t>Transect 1</t>
  </si>
  <si>
    <t>Quadrant</t>
  </si>
  <si>
    <t>sum (cm)</t>
  </si>
  <si>
    <t>step 1: total distance (m)</t>
  </si>
  <si>
    <t>step 2: mean distance-D (m)</t>
  </si>
  <si>
    <t>step 3: absolute density- AD (trees/ha)</t>
  </si>
  <si>
    <t>replace  the species and measures below to calculate your own data; check cell formulas at each step to make sure you are calculating what you think you are (look especially at step 8).</t>
  </si>
  <si>
    <t>step 6: trees/species/ha</t>
  </si>
  <si>
    <t>step 11: relative dominance- 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</si>
</sst>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1"/>
  <sheetViews>
    <sheetView tabSelected="1" topLeftCell="A195" workbookViewId="0">
      <selection activeCell="C219" sqref="C219"/>
    </sheetView>
  </sheetViews>
  <sheetFormatPr defaultRowHeight="12.75" x14ac:dyDescent="0.2"/>
  <cols>
    <col min="2" max="2" width="17.28515625" customWidth="1"/>
    <col min="3" max="3" width="13.42578125" customWidth="1"/>
    <col min="4" max="5" width="12.42578125" bestFit="1" customWidth="1"/>
    <col min="7" max="7" width="12.28515625" bestFit="1" customWidth="1"/>
    <col min="8" max="8" width="12.42578125" bestFit="1" customWidth="1"/>
    <col min="9" max="9" width="11.85546875" bestFit="1" customWidth="1"/>
    <col min="10" max="10" width="12.28515625" bestFit="1" customWidth="1"/>
    <col min="11" max="11" width="12.42578125" bestFit="1" customWidth="1"/>
    <col min="12" max="12" width="11" bestFit="1" customWidth="1"/>
    <col min="13" max="13" width="12.28515625" bestFit="1" customWidth="1"/>
    <col min="14" max="14" width="12.42578125" bestFit="1" customWidth="1"/>
  </cols>
  <sheetData>
    <row r="1" spans="1:14" x14ac:dyDescent="0.2">
      <c r="A1" s="1" t="s">
        <v>5</v>
      </c>
      <c r="B1" s="1" t="s">
        <v>32</v>
      </c>
      <c r="C1" s="1" t="s">
        <v>33</v>
      </c>
      <c r="D1" s="1" t="s">
        <v>38</v>
      </c>
    </row>
    <row r="2" spans="1:14" x14ac:dyDescent="0.2">
      <c r="A2" s="1"/>
      <c r="B2" s="1"/>
      <c r="C2" s="2">
        <v>1</v>
      </c>
      <c r="F2">
        <v>2</v>
      </c>
      <c r="I2">
        <v>3</v>
      </c>
      <c r="L2">
        <v>4</v>
      </c>
    </row>
    <row r="3" spans="1:14" x14ac:dyDescent="0.2">
      <c r="A3" s="1" t="s">
        <v>1</v>
      </c>
      <c r="B3" s="1"/>
      <c r="C3" s="2" t="s">
        <v>0</v>
      </c>
      <c r="D3" s="3" t="s">
        <v>30</v>
      </c>
      <c r="E3" s="3" t="s">
        <v>31</v>
      </c>
      <c r="F3" t="s">
        <v>0</v>
      </c>
      <c r="G3" s="3" t="s">
        <v>30</v>
      </c>
      <c r="H3" s="3" t="s">
        <v>31</v>
      </c>
      <c r="I3" t="s">
        <v>0</v>
      </c>
      <c r="J3" s="3" t="s">
        <v>30</v>
      </c>
      <c r="K3" s="3" t="s">
        <v>31</v>
      </c>
      <c r="L3" t="s">
        <v>0</v>
      </c>
      <c r="M3" s="3" t="s">
        <v>30</v>
      </c>
      <c r="N3" s="3" t="s">
        <v>31</v>
      </c>
    </row>
    <row r="4" spans="1:14" x14ac:dyDescent="0.2">
      <c r="A4">
        <v>1</v>
      </c>
      <c r="C4" s="4" t="s">
        <v>6</v>
      </c>
      <c r="D4">
        <v>117</v>
      </c>
      <c r="E4">
        <v>683</v>
      </c>
      <c r="F4" t="s">
        <v>7</v>
      </c>
      <c r="G4">
        <v>605</v>
      </c>
      <c r="H4">
        <v>83</v>
      </c>
      <c r="I4" t="s">
        <v>7</v>
      </c>
      <c r="J4">
        <v>647</v>
      </c>
      <c r="K4">
        <v>62</v>
      </c>
      <c r="L4" t="s">
        <v>7</v>
      </c>
      <c r="M4">
        <v>641</v>
      </c>
      <c r="N4">
        <v>43</v>
      </c>
    </row>
    <row r="5" spans="1:14" x14ac:dyDescent="0.2">
      <c r="A5">
        <v>2</v>
      </c>
      <c r="C5" s="4" t="s">
        <v>7</v>
      </c>
      <c r="D5">
        <v>348</v>
      </c>
      <c r="E5">
        <v>94</v>
      </c>
      <c r="F5" t="s">
        <v>12</v>
      </c>
      <c r="G5">
        <v>303</v>
      </c>
      <c r="H5">
        <v>53</v>
      </c>
      <c r="I5" t="s">
        <v>7</v>
      </c>
      <c r="J5">
        <v>385</v>
      </c>
      <c r="K5">
        <v>79</v>
      </c>
      <c r="L5" t="s">
        <v>6</v>
      </c>
      <c r="M5">
        <v>667</v>
      </c>
      <c r="N5">
        <v>110</v>
      </c>
    </row>
    <row r="6" spans="1:14" x14ac:dyDescent="0.2">
      <c r="A6">
        <v>3</v>
      </c>
      <c r="C6" s="4" t="s">
        <v>7</v>
      </c>
      <c r="D6">
        <v>537</v>
      </c>
      <c r="E6">
        <v>60</v>
      </c>
      <c r="F6" t="s">
        <v>13</v>
      </c>
      <c r="G6">
        <v>364</v>
      </c>
      <c r="H6">
        <v>26</v>
      </c>
      <c r="I6" t="s">
        <v>10</v>
      </c>
      <c r="J6">
        <v>346</v>
      </c>
      <c r="K6">
        <v>63</v>
      </c>
      <c r="L6" t="s">
        <v>10</v>
      </c>
      <c r="M6">
        <v>517</v>
      </c>
      <c r="N6">
        <v>93</v>
      </c>
    </row>
    <row r="7" spans="1:14" x14ac:dyDescent="0.2">
      <c r="A7">
        <v>4</v>
      </c>
      <c r="C7" s="4" t="s">
        <v>8</v>
      </c>
      <c r="D7">
        <v>160</v>
      </c>
      <c r="E7">
        <v>17</v>
      </c>
      <c r="F7" t="s">
        <v>6</v>
      </c>
      <c r="G7">
        <v>345</v>
      </c>
      <c r="H7">
        <v>171</v>
      </c>
      <c r="I7" t="s">
        <v>14</v>
      </c>
      <c r="J7">
        <v>537</v>
      </c>
      <c r="K7">
        <v>40</v>
      </c>
      <c r="L7" t="s">
        <v>17</v>
      </c>
      <c r="M7">
        <v>590</v>
      </c>
      <c r="N7">
        <v>54</v>
      </c>
    </row>
    <row r="8" spans="1:14" x14ac:dyDescent="0.2">
      <c r="A8">
        <v>5</v>
      </c>
      <c r="C8" s="4" t="s">
        <v>9</v>
      </c>
      <c r="D8">
        <v>119</v>
      </c>
      <c r="E8">
        <v>47</v>
      </c>
      <c r="F8" t="s">
        <v>8</v>
      </c>
      <c r="G8">
        <v>135</v>
      </c>
      <c r="H8">
        <v>24</v>
      </c>
      <c r="I8" t="s">
        <v>15</v>
      </c>
      <c r="J8">
        <v>191</v>
      </c>
      <c r="K8">
        <v>29</v>
      </c>
      <c r="L8" t="s">
        <v>9</v>
      </c>
      <c r="M8">
        <v>317</v>
      </c>
      <c r="N8">
        <v>16</v>
      </c>
    </row>
    <row r="9" spans="1:14" x14ac:dyDescent="0.2">
      <c r="A9">
        <v>6</v>
      </c>
      <c r="C9" s="4" t="s">
        <v>7</v>
      </c>
      <c r="D9">
        <v>592</v>
      </c>
      <c r="E9">
        <v>66</v>
      </c>
      <c r="F9" t="s">
        <v>11</v>
      </c>
      <c r="G9">
        <v>406</v>
      </c>
      <c r="H9">
        <v>54</v>
      </c>
      <c r="I9" t="s">
        <v>6</v>
      </c>
      <c r="J9">
        <v>554</v>
      </c>
      <c r="K9">
        <v>211</v>
      </c>
      <c r="L9" t="s">
        <v>6</v>
      </c>
      <c r="M9">
        <v>270</v>
      </c>
      <c r="N9">
        <v>176</v>
      </c>
    </row>
    <row r="10" spans="1:14" x14ac:dyDescent="0.2">
      <c r="A10">
        <v>7</v>
      </c>
      <c r="C10" s="4" t="s">
        <v>10</v>
      </c>
      <c r="D10">
        <v>639</v>
      </c>
      <c r="E10">
        <v>72</v>
      </c>
      <c r="F10" t="s">
        <v>6</v>
      </c>
      <c r="G10">
        <v>442</v>
      </c>
      <c r="H10">
        <v>149</v>
      </c>
      <c r="I10" t="s">
        <v>12</v>
      </c>
      <c r="J10">
        <v>277</v>
      </c>
      <c r="K10">
        <v>31</v>
      </c>
      <c r="L10" t="s">
        <v>7</v>
      </c>
      <c r="M10">
        <v>422</v>
      </c>
      <c r="N10">
        <v>129</v>
      </c>
    </row>
    <row r="11" spans="1:14" x14ac:dyDescent="0.2">
      <c r="A11">
        <v>8</v>
      </c>
      <c r="C11" s="4" t="s">
        <v>11</v>
      </c>
      <c r="D11">
        <v>284</v>
      </c>
      <c r="E11">
        <v>53</v>
      </c>
      <c r="F11" t="s">
        <v>8</v>
      </c>
      <c r="G11">
        <v>270</v>
      </c>
      <c r="H11">
        <v>34</v>
      </c>
      <c r="I11" t="s">
        <v>12</v>
      </c>
      <c r="J11">
        <v>315</v>
      </c>
      <c r="K11">
        <v>38</v>
      </c>
      <c r="L11" t="s">
        <v>12</v>
      </c>
      <c r="M11">
        <v>520</v>
      </c>
      <c r="N11">
        <v>46</v>
      </c>
    </row>
    <row r="12" spans="1:14" x14ac:dyDescent="0.2">
      <c r="A12">
        <v>9</v>
      </c>
      <c r="C12" s="4" t="s">
        <v>12</v>
      </c>
      <c r="D12">
        <v>187</v>
      </c>
      <c r="E12">
        <v>49</v>
      </c>
      <c r="F12" t="s">
        <v>12</v>
      </c>
      <c r="G12">
        <v>147</v>
      </c>
      <c r="H12">
        <v>39</v>
      </c>
      <c r="I12" t="s">
        <v>8</v>
      </c>
      <c r="J12">
        <v>124</v>
      </c>
      <c r="K12">
        <v>23</v>
      </c>
      <c r="L12" t="s">
        <v>16</v>
      </c>
      <c r="M12">
        <v>541</v>
      </c>
      <c r="N12">
        <v>129</v>
      </c>
    </row>
    <row r="13" spans="1:14" x14ac:dyDescent="0.2">
      <c r="A13">
        <v>10</v>
      </c>
      <c r="C13" s="4" t="s">
        <v>6</v>
      </c>
      <c r="D13">
        <v>407</v>
      </c>
      <c r="E13">
        <v>628</v>
      </c>
      <c r="F13" t="s">
        <v>7</v>
      </c>
      <c r="G13">
        <v>396</v>
      </c>
      <c r="H13">
        <v>58</v>
      </c>
      <c r="I13" t="s">
        <v>16</v>
      </c>
      <c r="J13">
        <v>558</v>
      </c>
      <c r="K13">
        <v>171</v>
      </c>
      <c r="L13" t="s">
        <v>18</v>
      </c>
      <c r="M13">
        <v>692</v>
      </c>
      <c r="N13">
        <v>33</v>
      </c>
    </row>
    <row r="14" spans="1:14" x14ac:dyDescent="0.2">
      <c r="C14" s="2"/>
    </row>
    <row r="19" spans="1:13" x14ac:dyDescent="0.2">
      <c r="A19" s="1" t="s">
        <v>34</v>
      </c>
      <c r="C19" s="2"/>
      <c r="D19">
        <f>SUM(D4:D18)</f>
        <v>3390</v>
      </c>
      <c r="G19">
        <f>SUM(G4:G18)</f>
        <v>3413</v>
      </c>
      <c r="J19">
        <f>SUM(J4:J18)</f>
        <v>3934</v>
      </c>
      <c r="M19">
        <f>SUM(M4:M18)</f>
        <v>5177</v>
      </c>
    </row>
    <row r="20" spans="1:13" x14ac:dyDescent="0.2">
      <c r="A20" s="1" t="s">
        <v>35</v>
      </c>
      <c r="C20" s="2"/>
      <c r="D20">
        <f>(D19+G19+J19+M19)/100</f>
        <v>159.13999999999999</v>
      </c>
    </row>
    <row r="21" spans="1:13" x14ac:dyDescent="0.2">
      <c r="A21" s="1" t="s">
        <v>36</v>
      </c>
      <c r="C21" s="2"/>
      <c r="D21">
        <f>D20/40</f>
        <v>3.9784999999999995</v>
      </c>
    </row>
    <row r="22" spans="1:13" x14ac:dyDescent="0.2">
      <c r="A22" s="1" t="s">
        <v>37</v>
      </c>
      <c r="C22" s="2"/>
      <c r="D22">
        <f>10000/D21^2</f>
        <v>631.77331076491669</v>
      </c>
    </row>
    <row r="23" spans="1:13" x14ac:dyDescent="0.2">
      <c r="A23" s="1" t="s">
        <v>4</v>
      </c>
      <c r="C23" s="2"/>
    </row>
    <row r="24" spans="1:13" x14ac:dyDescent="0.2">
      <c r="B24" t="s">
        <v>6</v>
      </c>
      <c r="C24" s="2">
        <v>7</v>
      </c>
    </row>
    <row r="25" spans="1:13" x14ac:dyDescent="0.2">
      <c r="B25" t="s">
        <v>7</v>
      </c>
      <c r="C25" s="2">
        <v>9</v>
      </c>
    </row>
    <row r="26" spans="1:13" x14ac:dyDescent="0.2">
      <c r="B26" t="s">
        <v>12</v>
      </c>
      <c r="C26" s="2">
        <v>6</v>
      </c>
    </row>
    <row r="27" spans="1:13" x14ac:dyDescent="0.2">
      <c r="B27" t="s">
        <v>13</v>
      </c>
      <c r="C27" s="2">
        <v>1</v>
      </c>
    </row>
    <row r="28" spans="1:13" x14ac:dyDescent="0.2">
      <c r="B28" t="s">
        <v>10</v>
      </c>
      <c r="C28" s="2">
        <v>3</v>
      </c>
    </row>
    <row r="29" spans="1:13" x14ac:dyDescent="0.2">
      <c r="B29" t="s">
        <v>8</v>
      </c>
      <c r="C29" s="2">
        <v>4</v>
      </c>
    </row>
    <row r="30" spans="1:13" x14ac:dyDescent="0.2">
      <c r="B30" t="s">
        <v>14</v>
      </c>
      <c r="C30" s="2">
        <v>1</v>
      </c>
    </row>
    <row r="31" spans="1:13" x14ac:dyDescent="0.2">
      <c r="B31" t="s">
        <v>17</v>
      </c>
      <c r="C31" s="2">
        <v>1</v>
      </c>
    </row>
    <row r="32" spans="1:13" x14ac:dyDescent="0.2">
      <c r="B32" t="s">
        <v>9</v>
      </c>
      <c r="C32" s="2">
        <v>2</v>
      </c>
    </row>
    <row r="33" spans="1:4" x14ac:dyDescent="0.2">
      <c r="B33" t="s">
        <v>15</v>
      </c>
      <c r="C33" s="2">
        <v>1</v>
      </c>
    </row>
    <row r="34" spans="1:4" x14ac:dyDescent="0.2">
      <c r="B34" t="s">
        <v>11</v>
      </c>
      <c r="C34" s="2">
        <v>2</v>
      </c>
    </row>
    <row r="35" spans="1:4" x14ac:dyDescent="0.2">
      <c r="B35" t="s">
        <v>16</v>
      </c>
      <c r="C35" s="2">
        <v>2</v>
      </c>
    </row>
    <row r="36" spans="1:4" x14ac:dyDescent="0.2">
      <c r="B36" t="s">
        <v>19</v>
      </c>
      <c r="C36" s="2">
        <v>1</v>
      </c>
    </row>
    <row r="42" spans="1:4" x14ac:dyDescent="0.2">
      <c r="B42" t="s">
        <v>2</v>
      </c>
      <c r="C42" s="2">
        <f>SUM(C24:C41)</f>
        <v>40</v>
      </c>
      <c r="D42" s="2"/>
    </row>
    <row r="43" spans="1:4" x14ac:dyDescent="0.2">
      <c r="A43" s="1" t="s">
        <v>20</v>
      </c>
      <c r="C43" s="2"/>
    </row>
    <row r="44" spans="1:4" x14ac:dyDescent="0.2">
      <c r="B44" t="s">
        <v>6</v>
      </c>
      <c r="C44" s="2">
        <f>C24/40</f>
        <v>0.17499999999999999</v>
      </c>
    </row>
    <row r="45" spans="1:4" x14ac:dyDescent="0.2">
      <c r="B45" t="s">
        <v>7</v>
      </c>
      <c r="C45" s="2">
        <f t="shared" ref="C45:C56" si="0">C25/40</f>
        <v>0.22500000000000001</v>
      </c>
    </row>
    <row r="46" spans="1:4" x14ac:dyDescent="0.2">
      <c r="B46" t="s">
        <v>12</v>
      </c>
      <c r="C46" s="2">
        <f t="shared" si="0"/>
        <v>0.15</v>
      </c>
    </row>
    <row r="47" spans="1:4" x14ac:dyDescent="0.2">
      <c r="B47" t="s">
        <v>13</v>
      </c>
      <c r="C47" s="2">
        <f t="shared" si="0"/>
        <v>2.5000000000000001E-2</v>
      </c>
    </row>
    <row r="48" spans="1:4" x14ac:dyDescent="0.2">
      <c r="B48" t="s">
        <v>10</v>
      </c>
      <c r="C48" s="2">
        <f t="shared" si="0"/>
        <v>7.4999999999999997E-2</v>
      </c>
    </row>
    <row r="49" spans="1:3" x14ac:dyDescent="0.2">
      <c r="B49" t="s">
        <v>8</v>
      </c>
      <c r="C49" s="2">
        <f t="shared" si="0"/>
        <v>0.1</v>
      </c>
    </row>
    <row r="50" spans="1:3" x14ac:dyDescent="0.2">
      <c r="B50" t="s">
        <v>14</v>
      </c>
      <c r="C50" s="2">
        <f t="shared" si="0"/>
        <v>2.5000000000000001E-2</v>
      </c>
    </row>
    <row r="51" spans="1:3" x14ac:dyDescent="0.2">
      <c r="B51" t="s">
        <v>17</v>
      </c>
      <c r="C51" s="2">
        <f t="shared" si="0"/>
        <v>2.5000000000000001E-2</v>
      </c>
    </row>
    <row r="52" spans="1:3" x14ac:dyDescent="0.2">
      <c r="B52" t="s">
        <v>9</v>
      </c>
      <c r="C52" s="2">
        <f t="shared" si="0"/>
        <v>0.05</v>
      </c>
    </row>
    <row r="53" spans="1:3" x14ac:dyDescent="0.2">
      <c r="B53" t="s">
        <v>15</v>
      </c>
      <c r="C53" s="2">
        <f t="shared" si="0"/>
        <v>2.5000000000000001E-2</v>
      </c>
    </row>
    <row r="54" spans="1:3" x14ac:dyDescent="0.2">
      <c r="B54" t="s">
        <v>11</v>
      </c>
      <c r="C54" s="2">
        <f t="shared" si="0"/>
        <v>0.05</v>
      </c>
    </row>
    <row r="55" spans="1:3" x14ac:dyDescent="0.2">
      <c r="B55" t="s">
        <v>16</v>
      </c>
      <c r="C55" s="2">
        <f t="shared" si="0"/>
        <v>0.05</v>
      </c>
    </row>
    <row r="56" spans="1:3" x14ac:dyDescent="0.2">
      <c r="B56" t="s">
        <v>19</v>
      </c>
      <c r="C56" s="2">
        <f t="shared" si="0"/>
        <v>2.5000000000000001E-2</v>
      </c>
    </row>
    <row r="62" spans="1:3" x14ac:dyDescent="0.2">
      <c r="B62" s="3" t="s">
        <v>2</v>
      </c>
      <c r="C62">
        <f>SUM(C44:C61)</f>
        <v>1.0000000000000002</v>
      </c>
    </row>
    <row r="63" spans="1:3" x14ac:dyDescent="0.2">
      <c r="A63" s="1" t="s">
        <v>39</v>
      </c>
      <c r="C63" s="2"/>
    </row>
    <row r="64" spans="1:3" x14ac:dyDescent="0.2">
      <c r="B64" t="s">
        <v>6</v>
      </c>
      <c r="C64" s="2">
        <f t="shared" ref="C64:C76" si="1">C44*$D$22</f>
        <v>110.56032938386042</v>
      </c>
    </row>
    <row r="65" spans="2:3" x14ac:dyDescent="0.2">
      <c r="B65" t="s">
        <v>7</v>
      </c>
      <c r="C65" s="2">
        <f t="shared" si="1"/>
        <v>142.14899492210625</v>
      </c>
    </row>
    <row r="66" spans="2:3" x14ac:dyDescent="0.2">
      <c r="B66" t="s">
        <v>12</v>
      </c>
      <c r="C66" s="2">
        <f t="shared" si="1"/>
        <v>94.765996614737503</v>
      </c>
    </row>
    <row r="67" spans="2:3" x14ac:dyDescent="0.2">
      <c r="B67" t="s">
        <v>13</v>
      </c>
      <c r="C67" s="2">
        <f t="shared" si="1"/>
        <v>15.794332769122917</v>
      </c>
    </row>
    <row r="68" spans="2:3" x14ac:dyDescent="0.2">
      <c r="B68" t="s">
        <v>10</v>
      </c>
      <c r="C68" s="2">
        <f t="shared" si="1"/>
        <v>47.382998307368752</v>
      </c>
    </row>
    <row r="69" spans="2:3" x14ac:dyDescent="0.2">
      <c r="B69" t="s">
        <v>8</v>
      </c>
      <c r="C69" s="2">
        <f t="shared" si="1"/>
        <v>63.177331076491669</v>
      </c>
    </row>
    <row r="70" spans="2:3" x14ac:dyDescent="0.2">
      <c r="B70" t="s">
        <v>14</v>
      </c>
      <c r="C70" s="2">
        <f t="shared" si="1"/>
        <v>15.794332769122917</v>
      </c>
    </row>
    <row r="71" spans="2:3" x14ac:dyDescent="0.2">
      <c r="B71" t="s">
        <v>17</v>
      </c>
      <c r="C71" s="2">
        <f t="shared" si="1"/>
        <v>15.794332769122917</v>
      </c>
    </row>
    <row r="72" spans="2:3" x14ac:dyDescent="0.2">
      <c r="B72" t="s">
        <v>9</v>
      </c>
      <c r="C72" s="2">
        <f t="shared" si="1"/>
        <v>31.588665538245834</v>
      </c>
    </row>
    <row r="73" spans="2:3" x14ac:dyDescent="0.2">
      <c r="B73" t="s">
        <v>15</v>
      </c>
      <c r="C73" s="2">
        <f t="shared" si="1"/>
        <v>15.794332769122917</v>
      </c>
    </row>
    <row r="74" spans="2:3" x14ac:dyDescent="0.2">
      <c r="B74" t="s">
        <v>11</v>
      </c>
      <c r="C74" s="2">
        <f t="shared" si="1"/>
        <v>31.588665538245834</v>
      </c>
    </row>
    <row r="75" spans="2:3" x14ac:dyDescent="0.2">
      <c r="B75" t="s">
        <v>16</v>
      </c>
      <c r="C75" s="2">
        <f t="shared" si="1"/>
        <v>31.588665538245834</v>
      </c>
    </row>
    <row r="76" spans="2:3" x14ac:dyDescent="0.2">
      <c r="B76" t="s">
        <v>19</v>
      </c>
      <c r="C76" s="2">
        <f t="shared" si="1"/>
        <v>15.794332769122917</v>
      </c>
    </row>
    <row r="82" spans="1:13" ht="14.25" x14ac:dyDescent="0.2">
      <c r="A82" s="1" t="s">
        <v>21</v>
      </c>
      <c r="C82" s="2"/>
    </row>
    <row r="83" spans="1:13" x14ac:dyDescent="0.2">
      <c r="C83" s="2">
        <v>1</v>
      </c>
      <c r="F83">
        <v>2</v>
      </c>
      <c r="I83">
        <v>3</v>
      </c>
      <c r="L83">
        <v>4</v>
      </c>
    </row>
    <row r="84" spans="1:13" x14ac:dyDescent="0.2">
      <c r="A84" t="s">
        <v>1</v>
      </c>
      <c r="C84" s="2" t="s">
        <v>0</v>
      </c>
      <c r="D84" t="s">
        <v>3</v>
      </c>
      <c r="F84" t="s">
        <v>0</v>
      </c>
      <c r="G84" t="s">
        <v>3</v>
      </c>
      <c r="I84" t="s">
        <v>0</v>
      </c>
      <c r="J84" t="s">
        <v>3</v>
      </c>
      <c r="L84" t="s">
        <v>0</v>
      </c>
      <c r="M84" t="s">
        <v>3</v>
      </c>
    </row>
    <row r="85" spans="1:13" x14ac:dyDescent="0.2">
      <c r="A85">
        <v>1</v>
      </c>
      <c r="C85" s="4" t="s">
        <v>6</v>
      </c>
      <c r="D85">
        <f t="shared" ref="D85:D94" si="2">(3.1416*(E4/2)^2)/10000</f>
        <v>36.638046060000001</v>
      </c>
      <c r="F85" t="s">
        <v>7</v>
      </c>
      <c r="G85">
        <f t="shared" ref="G85:G94" si="3">(3.1416*(H4/2)^2)/10000</f>
        <v>0.54106206000000001</v>
      </c>
      <c r="I85" t="s">
        <v>7</v>
      </c>
      <c r="J85">
        <f t="shared" ref="J85:J94" si="4">(3.1416*(K4/2)^2)/10000</f>
        <v>0.30190776000000002</v>
      </c>
      <c r="L85" t="s">
        <v>7</v>
      </c>
      <c r="M85">
        <f t="shared" ref="M85:M94" si="5">(3.1416*(N4/2)^2)/10000</f>
        <v>0.14522046</v>
      </c>
    </row>
    <row r="86" spans="1:13" x14ac:dyDescent="0.2">
      <c r="A86">
        <v>2</v>
      </c>
      <c r="C86" s="4" t="s">
        <v>7</v>
      </c>
      <c r="D86">
        <f t="shared" si="2"/>
        <v>0.69397944</v>
      </c>
      <c r="F86" t="s">
        <v>12</v>
      </c>
      <c r="G86">
        <f t="shared" si="3"/>
        <v>0.22061886</v>
      </c>
      <c r="I86" t="s">
        <v>7</v>
      </c>
      <c r="J86">
        <f t="shared" si="4"/>
        <v>0.49016813999999997</v>
      </c>
      <c r="L86" t="s">
        <v>6</v>
      </c>
      <c r="M86">
        <f t="shared" si="5"/>
        <v>0.95033400000000001</v>
      </c>
    </row>
    <row r="87" spans="1:13" x14ac:dyDescent="0.2">
      <c r="A87">
        <v>3</v>
      </c>
      <c r="C87" s="4" t="s">
        <v>7</v>
      </c>
      <c r="D87">
        <f t="shared" si="2"/>
        <v>0.282744</v>
      </c>
      <c r="F87" t="s">
        <v>13</v>
      </c>
      <c r="G87">
        <f t="shared" si="3"/>
        <v>5.3093039999999994E-2</v>
      </c>
      <c r="I87" t="s">
        <v>10</v>
      </c>
      <c r="J87">
        <f t="shared" si="4"/>
        <v>0.31172526</v>
      </c>
      <c r="L87" t="s">
        <v>10</v>
      </c>
      <c r="M87">
        <f t="shared" si="5"/>
        <v>0.67929245999999999</v>
      </c>
    </row>
    <row r="88" spans="1:13" x14ac:dyDescent="0.2">
      <c r="A88">
        <v>4</v>
      </c>
      <c r="C88" s="4" t="s">
        <v>8</v>
      </c>
      <c r="D88">
        <f t="shared" si="2"/>
        <v>2.2698060000000003E-2</v>
      </c>
      <c r="F88" t="s">
        <v>6</v>
      </c>
      <c r="G88">
        <f t="shared" si="3"/>
        <v>2.2965881399999999</v>
      </c>
      <c r="I88" t="s">
        <v>14</v>
      </c>
      <c r="J88">
        <f t="shared" si="4"/>
        <v>0.125664</v>
      </c>
      <c r="L88" t="s">
        <v>17</v>
      </c>
      <c r="M88">
        <f t="shared" si="5"/>
        <v>0.22902264</v>
      </c>
    </row>
    <row r="89" spans="1:13" x14ac:dyDescent="0.2">
      <c r="A89">
        <v>5</v>
      </c>
      <c r="C89" s="4" t="s">
        <v>9</v>
      </c>
      <c r="D89">
        <f t="shared" si="2"/>
        <v>0.17349486</v>
      </c>
      <c r="F89" t="s">
        <v>8</v>
      </c>
      <c r="G89">
        <f t="shared" si="3"/>
        <v>4.5239040000000001E-2</v>
      </c>
      <c r="I89" t="s">
        <v>15</v>
      </c>
      <c r="J89">
        <f t="shared" si="4"/>
        <v>6.6052139999999995E-2</v>
      </c>
      <c r="L89" t="s">
        <v>9</v>
      </c>
      <c r="M89">
        <f t="shared" si="5"/>
        <v>2.0106240000000001E-2</v>
      </c>
    </row>
    <row r="90" spans="1:13" x14ac:dyDescent="0.2">
      <c r="A90">
        <v>6</v>
      </c>
      <c r="C90" s="4" t="s">
        <v>7</v>
      </c>
      <c r="D90">
        <f t="shared" si="2"/>
        <v>0.34212024000000002</v>
      </c>
      <c r="F90" t="s">
        <v>11</v>
      </c>
      <c r="G90">
        <f t="shared" si="3"/>
        <v>0.22902264</v>
      </c>
      <c r="I90" t="s">
        <v>6</v>
      </c>
      <c r="J90">
        <f t="shared" si="4"/>
        <v>3.49667934</v>
      </c>
      <c r="L90" t="s">
        <v>6</v>
      </c>
      <c r="M90">
        <f t="shared" si="5"/>
        <v>2.4328550400000002</v>
      </c>
    </row>
    <row r="91" spans="1:13" x14ac:dyDescent="0.2">
      <c r="A91">
        <v>7</v>
      </c>
      <c r="C91" s="4" t="s">
        <v>10</v>
      </c>
      <c r="D91">
        <f t="shared" si="2"/>
        <v>0.40715135999999996</v>
      </c>
      <c r="F91" t="s">
        <v>6</v>
      </c>
      <c r="G91">
        <f t="shared" si="3"/>
        <v>1.7436665399999998</v>
      </c>
      <c r="I91" t="s">
        <v>12</v>
      </c>
      <c r="J91">
        <f t="shared" si="4"/>
        <v>7.5476940000000006E-2</v>
      </c>
      <c r="L91" t="s">
        <v>7</v>
      </c>
      <c r="M91">
        <f t="shared" si="5"/>
        <v>1.30698414</v>
      </c>
    </row>
    <row r="92" spans="1:13" x14ac:dyDescent="0.2">
      <c r="A92">
        <v>8</v>
      </c>
      <c r="C92" s="4" t="s">
        <v>11</v>
      </c>
      <c r="D92">
        <f t="shared" si="2"/>
        <v>0.22061886</v>
      </c>
      <c r="F92" t="s">
        <v>8</v>
      </c>
      <c r="G92">
        <f t="shared" si="3"/>
        <v>9.079224000000001E-2</v>
      </c>
      <c r="I92" t="s">
        <v>12</v>
      </c>
      <c r="J92">
        <f t="shared" si="4"/>
        <v>0.11341176</v>
      </c>
      <c r="L92" t="s">
        <v>12</v>
      </c>
      <c r="M92">
        <f t="shared" si="5"/>
        <v>0.16619064</v>
      </c>
    </row>
    <row r="93" spans="1:13" x14ac:dyDescent="0.2">
      <c r="A93">
        <v>9</v>
      </c>
      <c r="C93" s="4" t="s">
        <v>12</v>
      </c>
      <c r="D93">
        <f t="shared" si="2"/>
        <v>0.18857454000000001</v>
      </c>
      <c r="F93" t="s">
        <v>12</v>
      </c>
      <c r="G93">
        <f t="shared" si="3"/>
        <v>0.11945934</v>
      </c>
      <c r="I93" t="s">
        <v>8</v>
      </c>
      <c r="J93">
        <f t="shared" si="4"/>
        <v>4.154766E-2</v>
      </c>
      <c r="L93" t="s">
        <v>16</v>
      </c>
      <c r="M93">
        <f t="shared" si="5"/>
        <v>1.30698414</v>
      </c>
    </row>
    <row r="94" spans="1:13" x14ac:dyDescent="0.2">
      <c r="A94">
        <v>10</v>
      </c>
      <c r="C94" s="4" t="s">
        <v>6</v>
      </c>
      <c r="D94">
        <f t="shared" si="2"/>
        <v>30.974919360000001</v>
      </c>
      <c r="F94" t="s">
        <v>7</v>
      </c>
      <c r="G94">
        <f t="shared" si="3"/>
        <v>0.26420855999999998</v>
      </c>
      <c r="I94" t="s">
        <v>16</v>
      </c>
      <c r="J94">
        <f t="shared" si="4"/>
        <v>2.2965881399999999</v>
      </c>
      <c r="L94" t="s">
        <v>18</v>
      </c>
      <c r="M94">
        <f t="shared" si="5"/>
        <v>8.5530060000000005E-2</v>
      </c>
    </row>
    <row r="99" spans="1:3" x14ac:dyDescent="0.2">
      <c r="C99" s="2"/>
    </row>
    <row r="100" spans="1:3" x14ac:dyDescent="0.2">
      <c r="A100" s="1" t="s">
        <v>26</v>
      </c>
      <c r="C100" s="2"/>
    </row>
    <row r="101" spans="1:3" x14ac:dyDescent="0.2">
      <c r="B101" t="s">
        <v>6</v>
      </c>
      <c r="C101" s="2">
        <f>(D85+D94+G88+M86+M90+G91+J90)/C24</f>
        <v>11.219012640000001</v>
      </c>
    </row>
    <row r="102" spans="1:3" x14ac:dyDescent="0.2">
      <c r="B102" t="s">
        <v>7</v>
      </c>
      <c r="C102" s="2">
        <f>(D86+D87+D90+G85+G94+J85+J86+M85+M91)/C25</f>
        <v>0.48537720000000001</v>
      </c>
    </row>
    <row r="103" spans="1:3" x14ac:dyDescent="0.2">
      <c r="B103" t="s">
        <v>12</v>
      </c>
      <c r="C103" s="2">
        <f>(D93+G86+G93+J91+J92+M92)/C26</f>
        <v>0.14728868000000003</v>
      </c>
    </row>
    <row r="104" spans="1:3" x14ac:dyDescent="0.2">
      <c r="B104" t="s">
        <v>13</v>
      </c>
      <c r="C104" s="2">
        <f>G87/C27</f>
        <v>5.3093039999999994E-2</v>
      </c>
    </row>
    <row r="105" spans="1:3" x14ac:dyDescent="0.2">
      <c r="B105" t="s">
        <v>10</v>
      </c>
      <c r="C105">
        <f>(D91+J87+M87)/C28</f>
        <v>0.46605636</v>
      </c>
    </row>
    <row r="106" spans="1:3" x14ac:dyDescent="0.2">
      <c r="B106" t="s">
        <v>8</v>
      </c>
      <c r="C106">
        <f>(D88+G89+G92+J93)/C29</f>
        <v>5.0069249999999996E-2</v>
      </c>
    </row>
    <row r="107" spans="1:3" x14ac:dyDescent="0.2">
      <c r="B107" t="s">
        <v>14</v>
      </c>
      <c r="C107">
        <f>J88/C30</f>
        <v>0.125664</v>
      </c>
    </row>
    <row r="108" spans="1:3" x14ac:dyDescent="0.2">
      <c r="B108" t="s">
        <v>17</v>
      </c>
      <c r="C108">
        <f>M88/C31</f>
        <v>0.22902264</v>
      </c>
    </row>
    <row r="109" spans="1:3" x14ac:dyDescent="0.2">
      <c r="B109" t="s">
        <v>9</v>
      </c>
      <c r="C109">
        <f>(D89+M89)/C32</f>
        <v>9.6800549999999999E-2</v>
      </c>
    </row>
    <row r="110" spans="1:3" x14ac:dyDescent="0.2">
      <c r="B110" t="s">
        <v>15</v>
      </c>
      <c r="C110">
        <f>J89/C33</f>
        <v>6.6052139999999995E-2</v>
      </c>
    </row>
    <row r="111" spans="1:3" x14ac:dyDescent="0.2">
      <c r="B111" t="s">
        <v>11</v>
      </c>
      <c r="C111">
        <f>(D92+G90)/C34</f>
        <v>0.22482075000000001</v>
      </c>
    </row>
    <row r="112" spans="1:3" x14ac:dyDescent="0.2">
      <c r="B112" t="s">
        <v>16</v>
      </c>
      <c r="C112">
        <f>(J94+M93)/C35</f>
        <v>1.8017861399999999</v>
      </c>
    </row>
    <row r="113" spans="1:3" x14ac:dyDescent="0.2">
      <c r="B113" t="s">
        <v>19</v>
      </c>
      <c r="C113">
        <f>M94/C36</f>
        <v>8.5530060000000005E-2</v>
      </c>
    </row>
    <row r="119" spans="1:3" x14ac:dyDescent="0.2">
      <c r="A119" s="1" t="s">
        <v>27</v>
      </c>
      <c r="C119" s="2"/>
    </row>
    <row r="120" spans="1:3" x14ac:dyDescent="0.2">
      <c r="B120" t="s">
        <v>6</v>
      </c>
      <c r="C120" s="2">
        <f t="shared" ref="C120:C132" si="6">C101*C64</f>
        <v>1240.3777328400936</v>
      </c>
    </row>
    <row r="121" spans="1:3" x14ac:dyDescent="0.2">
      <c r="B121" t="s">
        <v>7</v>
      </c>
      <c r="C121" s="2">
        <f t="shared" si="6"/>
        <v>68.995881138106157</v>
      </c>
    </row>
    <row r="122" spans="1:3" x14ac:dyDescent="0.2">
      <c r="B122" t="s">
        <v>12</v>
      </c>
      <c r="C122" s="2">
        <f t="shared" si="6"/>
        <v>13.957958550269158</v>
      </c>
    </row>
    <row r="123" spans="1:3" x14ac:dyDescent="0.2">
      <c r="B123" t="s">
        <v>13</v>
      </c>
      <c r="C123" s="2">
        <f t="shared" si="6"/>
        <v>0.83856914148435369</v>
      </c>
    </row>
    <row r="124" spans="1:3" x14ac:dyDescent="0.2">
      <c r="B124" t="s">
        <v>10</v>
      </c>
      <c r="C124" s="2">
        <f t="shared" si="6"/>
        <v>22.083147717018441</v>
      </c>
    </row>
    <row r="125" spans="1:3" x14ac:dyDescent="0.2">
      <c r="B125" t="s">
        <v>8</v>
      </c>
      <c r="C125" s="2">
        <f t="shared" si="6"/>
        <v>3.1632415840016304</v>
      </c>
    </row>
    <row r="126" spans="1:3" x14ac:dyDescent="0.2">
      <c r="B126" t="s">
        <v>14</v>
      </c>
      <c r="C126" s="2">
        <f t="shared" si="6"/>
        <v>1.9847790330990622</v>
      </c>
    </row>
    <row r="127" spans="1:3" x14ac:dyDescent="0.2">
      <c r="B127" t="s">
        <v>17</v>
      </c>
      <c r="C127" s="2">
        <f t="shared" si="6"/>
        <v>3.6172597878230408</v>
      </c>
    </row>
    <row r="128" spans="1:3" x14ac:dyDescent="0.2">
      <c r="B128" t="s">
        <v>9</v>
      </c>
      <c r="C128" s="2">
        <f t="shared" si="6"/>
        <v>3.057800197868243</v>
      </c>
    </row>
    <row r="129" spans="1:3" x14ac:dyDescent="0.2">
      <c r="B129" t="s">
        <v>15</v>
      </c>
      <c r="C129" s="2">
        <f t="shared" si="6"/>
        <v>1.0432494792726945</v>
      </c>
    </row>
    <row r="130" spans="1:3" x14ac:dyDescent="0.2">
      <c r="B130" t="s">
        <v>11</v>
      </c>
      <c r="C130" s="2">
        <f t="shared" si="6"/>
        <v>7.1017874778075827</v>
      </c>
    </row>
    <row r="131" spans="1:3" x14ac:dyDescent="0.2">
      <c r="B131" t="s">
        <v>16</v>
      </c>
      <c r="C131" s="2">
        <f t="shared" si="6"/>
        <v>56.916019747906979</v>
      </c>
    </row>
    <row r="132" spans="1:3" x14ac:dyDescent="0.2">
      <c r="B132" t="s">
        <v>19</v>
      </c>
      <c r="C132" s="2">
        <f t="shared" si="6"/>
        <v>1.3508902294030494</v>
      </c>
    </row>
    <row r="138" spans="1:3" x14ac:dyDescent="0.2">
      <c r="A138" s="1" t="s">
        <v>28</v>
      </c>
      <c r="C138" s="2">
        <f>SUM(C120:C132)</f>
        <v>1424.4883169241543</v>
      </c>
    </row>
    <row r="139" spans="1:3" x14ac:dyDescent="0.2">
      <c r="C139" s="2"/>
    </row>
    <row r="140" spans="1:3" x14ac:dyDescent="0.2">
      <c r="A140" s="1" t="s">
        <v>40</v>
      </c>
      <c r="C140" s="2"/>
    </row>
    <row r="141" spans="1:3" x14ac:dyDescent="0.2">
      <c r="B141" t="s">
        <v>6</v>
      </c>
      <c r="C141" s="2">
        <f t="shared" ref="C141:C153" si="7">C120/$C$138</f>
        <v>0.87075318070589447</v>
      </c>
    </row>
    <row r="142" spans="1:3" x14ac:dyDescent="0.2">
      <c r="B142" t="s">
        <v>7</v>
      </c>
      <c r="C142" s="2">
        <f t="shared" si="7"/>
        <v>4.8435554239634936E-2</v>
      </c>
    </row>
    <row r="143" spans="1:3" x14ac:dyDescent="0.2">
      <c r="B143" t="s">
        <v>12</v>
      </c>
      <c r="C143" s="2">
        <f t="shared" si="7"/>
        <v>9.7985770640843638E-3</v>
      </c>
    </row>
    <row r="144" spans="1:3" x14ac:dyDescent="0.2">
      <c r="B144" t="s">
        <v>13</v>
      </c>
      <c r="C144" s="2">
        <f t="shared" si="7"/>
        <v>5.8868095408114369E-4</v>
      </c>
    </row>
    <row r="145" spans="1:3" x14ac:dyDescent="0.2">
      <c r="B145" t="s">
        <v>10</v>
      </c>
      <c r="C145" s="2">
        <f t="shared" si="7"/>
        <v>1.5502512344012604E-2</v>
      </c>
    </row>
    <row r="146" spans="1:3" x14ac:dyDescent="0.2">
      <c r="B146" t="s">
        <v>8</v>
      </c>
      <c r="C146" s="2">
        <f t="shared" si="7"/>
        <v>2.2206160250102312E-3</v>
      </c>
    </row>
    <row r="147" spans="1:3" x14ac:dyDescent="0.2">
      <c r="B147" t="s">
        <v>14</v>
      </c>
      <c r="C147" s="2">
        <f t="shared" si="7"/>
        <v>1.393327701967204E-3</v>
      </c>
    </row>
    <row r="148" spans="1:3" x14ac:dyDescent="0.2">
      <c r="B148" t="s">
        <v>17</v>
      </c>
      <c r="C148" s="2">
        <f t="shared" si="7"/>
        <v>2.5393397368352294E-3</v>
      </c>
    </row>
    <row r="149" spans="1:3" x14ac:dyDescent="0.2">
      <c r="B149" t="s">
        <v>9</v>
      </c>
      <c r="C149" s="2">
        <f t="shared" si="7"/>
        <v>2.146595490843224E-3</v>
      </c>
    </row>
    <row r="150" spans="1:3" x14ac:dyDescent="0.2">
      <c r="B150" t="s">
        <v>15</v>
      </c>
      <c r="C150" s="2">
        <f t="shared" si="7"/>
        <v>7.3236787334651158E-4</v>
      </c>
    </row>
    <row r="151" spans="1:3" x14ac:dyDescent="0.2">
      <c r="B151" t="s">
        <v>11</v>
      </c>
      <c r="C151" s="2">
        <f t="shared" si="7"/>
        <v>4.9855006836014024E-3</v>
      </c>
    </row>
    <row r="152" spans="1:3" x14ac:dyDescent="0.2">
      <c r="B152" t="s">
        <v>16</v>
      </c>
      <c r="C152" s="2">
        <f t="shared" si="7"/>
        <v>3.9955413513537034E-2</v>
      </c>
    </row>
    <row r="153" spans="1:3" x14ac:dyDescent="0.2">
      <c r="B153" t="s">
        <v>19</v>
      </c>
      <c r="C153" s="2">
        <f t="shared" si="7"/>
        <v>9.4833366715142838E-4</v>
      </c>
    </row>
    <row r="159" spans="1:3" x14ac:dyDescent="0.2">
      <c r="A159" s="1" t="s">
        <v>22</v>
      </c>
      <c r="C159" s="2"/>
    </row>
    <row r="160" spans="1:3" x14ac:dyDescent="0.2">
      <c r="B160" t="s">
        <v>6</v>
      </c>
      <c r="C160">
        <v>6</v>
      </c>
    </row>
    <row r="161" spans="2:3" x14ac:dyDescent="0.2">
      <c r="B161" t="s">
        <v>7</v>
      </c>
      <c r="C161">
        <v>6</v>
      </c>
    </row>
    <row r="162" spans="2:3" x14ac:dyDescent="0.2">
      <c r="B162" t="s">
        <v>12</v>
      </c>
      <c r="C162">
        <v>4</v>
      </c>
    </row>
    <row r="163" spans="2:3" x14ac:dyDescent="0.2">
      <c r="B163" t="s">
        <v>13</v>
      </c>
      <c r="C163">
        <v>1</v>
      </c>
    </row>
    <row r="164" spans="2:3" x14ac:dyDescent="0.2">
      <c r="B164" t="s">
        <v>10</v>
      </c>
      <c r="C164">
        <v>2</v>
      </c>
    </row>
    <row r="165" spans="2:3" x14ac:dyDescent="0.2">
      <c r="B165" t="s">
        <v>8</v>
      </c>
      <c r="C165">
        <v>4</v>
      </c>
    </row>
    <row r="166" spans="2:3" x14ac:dyDescent="0.2">
      <c r="B166" t="s">
        <v>14</v>
      </c>
      <c r="C166">
        <v>1</v>
      </c>
    </row>
    <row r="167" spans="2:3" x14ac:dyDescent="0.2">
      <c r="B167" t="s">
        <v>17</v>
      </c>
      <c r="C167">
        <v>1</v>
      </c>
    </row>
    <row r="168" spans="2:3" x14ac:dyDescent="0.2">
      <c r="B168" t="s">
        <v>9</v>
      </c>
      <c r="C168">
        <v>1</v>
      </c>
    </row>
    <row r="169" spans="2:3" x14ac:dyDescent="0.2">
      <c r="B169" t="s">
        <v>15</v>
      </c>
      <c r="C169">
        <v>1</v>
      </c>
    </row>
    <row r="170" spans="2:3" x14ac:dyDescent="0.2">
      <c r="B170" t="s">
        <v>11</v>
      </c>
      <c r="C170">
        <v>2</v>
      </c>
    </row>
    <row r="171" spans="2:3" x14ac:dyDescent="0.2">
      <c r="B171" t="s">
        <v>16</v>
      </c>
      <c r="C171">
        <v>2</v>
      </c>
    </row>
    <row r="172" spans="2:3" x14ac:dyDescent="0.2">
      <c r="B172" t="s">
        <v>19</v>
      </c>
      <c r="C172">
        <v>1</v>
      </c>
    </row>
    <row r="178" spans="1:3" x14ac:dyDescent="0.2">
      <c r="A178" s="1" t="s">
        <v>23</v>
      </c>
      <c r="C178" s="2"/>
    </row>
    <row r="179" spans="1:3" x14ac:dyDescent="0.2">
      <c r="B179" t="s">
        <v>6</v>
      </c>
      <c r="C179" s="2">
        <f>C160/10</f>
        <v>0.6</v>
      </c>
    </row>
    <row r="180" spans="1:3" x14ac:dyDescent="0.2">
      <c r="B180" t="s">
        <v>7</v>
      </c>
      <c r="C180" s="2">
        <f t="shared" ref="C180:C191" si="8">C161/10</f>
        <v>0.6</v>
      </c>
    </row>
    <row r="181" spans="1:3" x14ac:dyDescent="0.2">
      <c r="B181" t="s">
        <v>12</v>
      </c>
      <c r="C181" s="2">
        <f t="shared" si="8"/>
        <v>0.4</v>
      </c>
    </row>
    <row r="182" spans="1:3" x14ac:dyDescent="0.2">
      <c r="B182" t="s">
        <v>13</v>
      </c>
      <c r="C182" s="2">
        <f t="shared" si="8"/>
        <v>0.1</v>
      </c>
    </row>
    <row r="183" spans="1:3" x14ac:dyDescent="0.2">
      <c r="B183" t="s">
        <v>10</v>
      </c>
      <c r="C183" s="2">
        <f t="shared" si="8"/>
        <v>0.2</v>
      </c>
    </row>
    <row r="184" spans="1:3" x14ac:dyDescent="0.2">
      <c r="B184" t="s">
        <v>8</v>
      </c>
      <c r="C184" s="2">
        <f t="shared" si="8"/>
        <v>0.4</v>
      </c>
    </row>
    <row r="185" spans="1:3" x14ac:dyDescent="0.2">
      <c r="B185" t="s">
        <v>14</v>
      </c>
      <c r="C185" s="2">
        <f t="shared" si="8"/>
        <v>0.1</v>
      </c>
    </row>
    <row r="186" spans="1:3" x14ac:dyDescent="0.2">
      <c r="B186" t="s">
        <v>17</v>
      </c>
      <c r="C186" s="2">
        <f t="shared" si="8"/>
        <v>0.1</v>
      </c>
    </row>
    <row r="187" spans="1:3" x14ac:dyDescent="0.2">
      <c r="B187" t="s">
        <v>9</v>
      </c>
      <c r="C187" s="2">
        <f t="shared" si="8"/>
        <v>0.1</v>
      </c>
    </row>
    <row r="188" spans="1:3" x14ac:dyDescent="0.2">
      <c r="B188" t="s">
        <v>15</v>
      </c>
      <c r="C188" s="2">
        <f t="shared" si="8"/>
        <v>0.1</v>
      </c>
    </row>
    <row r="189" spans="1:3" x14ac:dyDescent="0.2">
      <c r="B189" t="s">
        <v>11</v>
      </c>
      <c r="C189" s="2">
        <f t="shared" si="8"/>
        <v>0.2</v>
      </c>
    </row>
    <row r="190" spans="1:3" x14ac:dyDescent="0.2">
      <c r="B190" t="s">
        <v>16</v>
      </c>
      <c r="C190" s="2">
        <f t="shared" si="8"/>
        <v>0.2</v>
      </c>
    </row>
    <row r="191" spans="1:3" x14ac:dyDescent="0.2">
      <c r="B191" t="s">
        <v>19</v>
      </c>
      <c r="C191" s="2">
        <f t="shared" si="8"/>
        <v>0.1</v>
      </c>
    </row>
    <row r="197" spans="1:3" x14ac:dyDescent="0.2">
      <c r="A197" s="1" t="s">
        <v>24</v>
      </c>
      <c r="C197" s="2">
        <f>SUM(C179:C191)</f>
        <v>3.2000000000000011</v>
      </c>
    </row>
    <row r="198" spans="1:3" x14ac:dyDescent="0.2">
      <c r="C198" s="2"/>
    </row>
    <row r="199" spans="1:3" x14ac:dyDescent="0.2">
      <c r="A199" s="1" t="s">
        <v>25</v>
      </c>
      <c r="C199" s="2"/>
    </row>
    <row r="200" spans="1:3" x14ac:dyDescent="0.2">
      <c r="B200" t="s">
        <v>6</v>
      </c>
      <c r="C200" s="2">
        <f t="shared" ref="C200:C212" si="9">C179/$C$197</f>
        <v>0.18749999999999994</v>
      </c>
    </row>
    <row r="201" spans="1:3" x14ac:dyDescent="0.2">
      <c r="B201" t="s">
        <v>7</v>
      </c>
      <c r="C201" s="2">
        <f t="shared" si="9"/>
        <v>0.18749999999999994</v>
      </c>
    </row>
    <row r="202" spans="1:3" x14ac:dyDescent="0.2">
      <c r="B202" t="s">
        <v>12</v>
      </c>
      <c r="C202" s="2">
        <f t="shared" si="9"/>
        <v>0.12499999999999997</v>
      </c>
    </row>
    <row r="203" spans="1:3" x14ac:dyDescent="0.2">
      <c r="B203" t="s">
        <v>13</v>
      </c>
      <c r="C203" s="2">
        <f t="shared" si="9"/>
        <v>3.1249999999999993E-2</v>
      </c>
    </row>
    <row r="204" spans="1:3" x14ac:dyDescent="0.2">
      <c r="B204" t="s">
        <v>10</v>
      </c>
      <c r="C204" s="2">
        <f t="shared" si="9"/>
        <v>6.2499999999999986E-2</v>
      </c>
    </row>
    <row r="205" spans="1:3" x14ac:dyDescent="0.2">
      <c r="B205" t="s">
        <v>8</v>
      </c>
      <c r="C205" s="2">
        <f t="shared" si="9"/>
        <v>0.12499999999999997</v>
      </c>
    </row>
    <row r="206" spans="1:3" x14ac:dyDescent="0.2">
      <c r="B206" t="s">
        <v>14</v>
      </c>
      <c r="C206" s="2">
        <f t="shared" si="9"/>
        <v>3.1249999999999993E-2</v>
      </c>
    </row>
    <row r="207" spans="1:3" x14ac:dyDescent="0.2">
      <c r="B207" t="s">
        <v>17</v>
      </c>
      <c r="C207" s="2">
        <f t="shared" si="9"/>
        <v>3.1249999999999993E-2</v>
      </c>
    </row>
    <row r="208" spans="1:3" x14ac:dyDescent="0.2">
      <c r="B208" t="s">
        <v>9</v>
      </c>
      <c r="C208" s="2">
        <f t="shared" si="9"/>
        <v>3.1249999999999993E-2</v>
      </c>
    </row>
    <row r="209" spans="1:3" x14ac:dyDescent="0.2">
      <c r="B209" t="s">
        <v>15</v>
      </c>
      <c r="C209" s="2">
        <f t="shared" si="9"/>
        <v>3.1249999999999993E-2</v>
      </c>
    </row>
    <row r="210" spans="1:3" x14ac:dyDescent="0.2">
      <c r="B210" t="s">
        <v>11</v>
      </c>
      <c r="C210" s="2">
        <f t="shared" si="9"/>
        <v>6.2499999999999986E-2</v>
      </c>
    </row>
    <row r="211" spans="1:3" x14ac:dyDescent="0.2">
      <c r="B211" t="s">
        <v>16</v>
      </c>
      <c r="C211" s="2">
        <f t="shared" si="9"/>
        <v>6.2499999999999986E-2</v>
      </c>
    </row>
    <row r="212" spans="1:3" x14ac:dyDescent="0.2">
      <c r="B212" t="s">
        <v>19</v>
      </c>
      <c r="C212" s="2">
        <f t="shared" si="9"/>
        <v>3.1249999999999993E-2</v>
      </c>
    </row>
    <row r="218" spans="1:3" x14ac:dyDescent="0.2">
      <c r="A218" s="1" t="s">
        <v>29</v>
      </c>
      <c r="C218" s="2"/>
    </row>
    <row r="219" spans="1:3" x14ac:dyDescent="0.2">
      <c r="B219" t="s">
        <v>6</v>
      </c>
      <c r="C219" s="2">
        <f t="shared" ref="C219:C231" si="10">C200+C141+C44</f>
        <v>1.2332531807058944</v>
      </c>
    </row>
    <row r="220" spans="1:3" x14ac:dyDescent="0.2">
      <c r="B220" t="s">
        <v>7</v>
      </c>
      <c r="C220" s="2">
        <f t="shared" si="10"/>
        <v>0.46093555423963489</v>
      </c>
    </row>
    <row r="221" spans="1:3" x14ac:dyDescent="0.2">
      <c r="B221" t="s">
        <v>12</v>
      </c>
      <c r="C221" s="2">
        <f t="shared" si="10"/>
        <v>0.28479857706408429</v>
      </c>
    </row>
    <row r="222" spans="1:3" x14ac:dyDescent="0.2">
      <c r="B222" t="s">
        <v>13</v>
      </c>
      <c r="C222" s="2">
        <f t="shared" si="10"/>
        <v>5.6838680954081136E-2</v>
      </c>
    </row>
    <row r="223" spans="1:3" x14ac:dyDescent="0.2">
      <c r="B223" t="s">
        <v>10</v>
      </c>
      <c r="C223" s="2">
        <f t="shared" si="10"/>
        <v>0.15300251234401258</v>
      </c>
    </row>
    <row r="224" spans="1:3" x14ac:dyDescent="0.2">
      <c r="B224" t="s">
        <v>8</v>
      </c>
      <c r="C224" s="2">
        <f t="shared" si="10"/>
        <v>0.2272206160250102</v>
      </c>
    </row>
    <row r="225" spans="2:3" x14ac:dyDescent="0.2">
      <c r="B225" t="s">
        <v>14</v>
      </c>
      <c r="C225" s="2">
        <f t="shared" si="10"/>
        <v>5.7643327701967201E-2</v>
      </c>
    </row>
    <row r="226" spans="2:3" x14ac:dyDescent="0.2">
      <c r="B226" t="s">
        <v>17</v>
      </c>
      <c r="C226" s="2">
        <f t="shared" si="10"/>
        <v>5.8789339736835221E-2</v>
      </c>
    </row>
    <row r="227" spans="2:3" x14ac:dyDescent="0.2">
      <c r="B227" t="s">
        <v>9</v>
      </c>
      <c r="C227" s="2">
        <f t="shared" si="10"/>
        <v>8.3396595490843217E-2</v>
      </c>
    </row>
    <row r="228" spans="2:3" x14ac:dyDescent="0.2">
      <c r="B228" t="s">
        <v>15</v>
      </c>
      <c r="C228" s="2">
        <f t="shared" si="10"/>
        <v>5.6982367873346505E-2</v>
      </c>
    </row>
    <row r="229" spans="2:3" x14ac:dyDescent="0.2">
      <c r="B229" t="s">
        <v>11</v>
      </c>
      <c r="C229" s="2">
        <f t="shared" si="10"/>
        <v>0.11748550068360139</v>
      </c>
    </row>
    <row r="230" spans="2:3" x14ac:dyDescent="0.2">
      <c r="B230" t="s">
        <v>16</v>
      </c>
      <c r="C230" s="2">
        <f t="shared" si="10"/>
        <v>0.15245541351353703</v>
      </c>
    </row>
    <row r="231" spans="2:3" x14ac:dyDescent="0.2">
      <c r="B231" t="s">
        <v>19</v>
      </c>
      <c r="C231" s="2">
        <f t="shared" si="10"/>
        <v>5.7198333667151421E-2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Craig</dc:creator>
  <cp:lastModifiedBy>Robert Craig</cp:lastModifiedBy>
  <dcterms:created xsi:type="dcterms:W3CDTF">2008-03-13T15:44:55Z</dcterms:created>
  <dcterms:modified xsi:type="dcterms:W3CDTF">2020-12-19T14:15:34Z</dcterms:modified>
</cp:coreProperties>
</file>